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13_ncr:1_{47A8D867-CF04-4297-89FF-18A07DDB303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EM-358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7" i="2" l="1"/>
  <c r="H13" i="2"/>
  <c r="H21" i="2"/>
  <c r="D2" i="2"/>
  <c r="G30" i="2"/>
  <c r="G37" i="2" l="1"/>
  <c r="I25" i="2"/>
  <c r="B6" i="2"/>
  <c r="B7" i="2" s="1"/>
  <c r="G31" i="2"/>
  <c r="J37" i="2" l="1"/>
  <c r="C17" i="2"/>
  <c r="C16" i="2"/>
  <c r="C18" i="2"/>
  <c r="C15" i="2"/>
  <c r="C14" i="2"/>
  <c r="I37" i="2"/>
  <c r="J39" i="2" l="1"/>
  <c r="B17" i="2"/>
  <c r="D17" i="2" s="1"/>
  <c r="B16" i="2"/>
  <c r="D16" i="2" s="1"/>
  <c r="B14" i="2"/>
  <c r="D14" i="2" s="1"/>
  <c r="B15" i="2"/>
  <c r="D15" i="2" s="1"/>
  <c r="B18" i="2"/>
  <c r="D18" i="2" s="1"/>
  <c r="D20" i="2" l="1"/>
  <c r="D21" i="2" s="1"/>
</calcChain>
</file>

<file path=xl/sharedStrings.xml><?xml version="1.0" encoding="utf-8"?>
<sst xmlns="http://schemas.openxmlformats.org/spreadsheetml/2006/main" count="65" uniqueCount="44">
  <si>
    <t>Gesamt</t>
  </si>
  <si>
    <t>mL</t>
  </si>
  <si>
    <t>Einsatz [mL]</t>
  </si>
  <si>
    <t>(single mix)</t>
  </si>
  <si>
    <t>Zielvolumen</t>
  </si>
  <si>
    <t>mol/L</t>
  </si>
  <si>
    <t>mmol</t>
  </si>
  <si>
    <t>n</t>
  </si>
  <si>
    <t>g/mol</t>
  </si>
  <si>
    <t>M Stock</t>
  </si>
  <si>
    <t>mg</t>
  </si>
  <si>
    <t>Einwage Stock</t>
  </si>
  <si>
    <t>Volumen Stock</t>
  </si>
  <si>
    <t>c</t>
  </si>
  <si>
    <t>Result [mol/L]</t>
  </si>
  <si>
    <t>Result [mmol/L]</t>
  </si>
  <si>
    <t>Konzentration [mol/L]]</t>
  </si>
  <si>
    <t>Verd. in SF</t>
  </si>
  <si>
    <r>
      <rPr>
        <b/>
        <i/>
        <sz val="11"/>
        <rFont val="Arial"/>
        <family val="2"/>
      </rPr>
      <t>E</t>
    </r>
    <r>
      <rPr>
        <b/>
        <sz val="11"/>
        <rFont val="Arial"/>
        <family val="2"/>
      </rPr>
      <t>-Parameter</t>
    </r>
  </si>
  <si>
    <t>Eq</t>
  </si>
  <si>
    <t>Wellenlänge (max)</t>
  </si>
  <si>
    <t>nm</t>
  </si>
  <si>
    <t>Extinktionskoeffizient</t>
  </si>
  <si>
    <t>/(mol L cm)</t>
  </si>
  <si>
    <t>cm</t>
  </si>
  <si>
    <t>Geeign. Konzentration</t>
  </si>
  <si>
    <t>Gewün. Absorption?</t>
  </si>
  <si>
    <t>Gewähl. Konzentration</t>
  </si>
  <si>
    <t>A.U.</t>
  </si>
  <si>
    <t>Pfadlänge SF-Zelle</t>
  </si>
  <si>
    <t>falls flüssig: Vol [µL]</t>
  </si>
  <si>
    <r>
      <rPr>
        <b/>
        <i/>
        <sz val="11"/>
        <color theme="1"/>
        <rFont val="Symbol"/>
        <family val="1"/>
        <charset val="2"/>
      </rPr>
      <t>r</t>
    </r>
    <r>
      <rPr>
        <b/>
        <sz val="11"/>
        <color theme="1"/>
        <rFont val="Arial"/>
        <family val="2"/>
      </rPr>
      <t xml:space="preserve"> [g/mL]</t>
    </r>
  </si>
  <si>
    <t>.</t>
  </si>
  <si>
    <t>Versuchsnummer:</t>
  </si>
  <si>
    <t>AEM-</t>
  </si>
  <si>
    <t>-SF</t>
  </si>
  <si>
    <t>Lösungsmittel:</t>
  </si>
  <si>
    <t>Reinheit</t>
  </si>
  <si>
    <t>c Anion vor SF [mol/L]]</t>
  </si>
  <si>
    <t>Messwellenlänge:</t>
  </si>
  <si>
    <t>Zielvolumen Elektrophil</t>
  </si>
  <si>
    <t>DCM</t>
  </si>
  <si>
    <t>ind</t>
  </si>
  <si>
    <t>3M-Py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</si>
</sst>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00"/>
    <numFmt numFmtId="165" formatCode="0.00000"/>
    <numFmt numFmtId="166" formatCode="0.0"/>
    <numFmt numFmtId="167" formatCode="0.0000"/>
    <numFmt numFmtId="168" formatCode="0.000000"/>
    <numFmt numFmtId="169" formatCode="0.00000000"/>
    <numFmt numFmtId="170" formatCode="0.0000000"/>
  </numFmts>
  <fonts count="1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 tint="-0.249977111117893"/>
      <name val="Arial"/>
      <family val="2"/>
    </font>
    <font>
      <b/>
      <sz val="11"/>
      <color theme="0" tint="-0.249977111117893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theme="1"/>
      <name val="Arial"/>
      <family val="1"/>
      <charset val="2"/>
    </font>
    <font>
      <b/>
      <i/>
      <sz val="11"/>
      <color theme="1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3" fillId="0" borderId="0" xfId="0" applyFont="1"/>
    <xf numFmtId="166" fontId="3" fillId="0" borderId="0" xfId="0" applyNumberFormat="1" applyFont="1"/>
    <xf numFmtId="166" fontId="1" fillId="0" borderId="0" xfId="0" applyNumberFormat="1" applyFont="1"/>
    <xf numFmtId="4" fontId="3" fillId="0" borderId="0" xfId="0" applyNumberFormat="1" applyFont="1"/>
    <xf numFmtId="4" fontId="1" fillId="0" borderId="0" xfId="0" applyNumberFormat="1" applyFont="1"/>
    <xf numFmtId="0" fontId="4" fillId="0" borderId="0" xfId="0" applyFont="1"/>
    <xf numFmtId="165" fontId="3" fillId="0" borderId="0" xfId="0" applyNumberFormat="1" applyFont="1"/>
    <xf numFmtId="165" fontId="1" fillId="0" borderId="0" xfId="0" applyNumberFormat="1" applyFont="1"/>
    <xf numFmtId="0" fontId="2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/>
    <xf numFmtId="0" fontId="1" fillId="0" borderId="5" xfId="0" applyFont="1" applyBorder="1"/>
    <xf numFmtId="0" fontId="1" fillId="0" borderId="4" xfId="0" applyFont="1" applyBorder="1"/>
    <xf numFmtId="167" fontId="1" fillId="0" borderId="0" xfId="0" applyNumberFormat="1" applyFont="1"/>
    <xf numFmtId="167" fontId="1" fillId="0" borderId="5" xfId="0" applyNumberFormat="1" applyFont="1" applyBorder="1"/>
    <xf numFmtId="2" fontId="1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167" fontId="1" fillId="0" borderId="4" xfId="0" applyNumberFormat="1" applyFont="1" applyBorder="1"/>
    <xf numFmtId="0" fontId="6" fillId="0" borderId="0" xfId="0" applyFont="1"/>
    <xf numFmtId="0" fontId="6" fillId="0" borderId="5" xfId="0" applyFont="1" applyBorder="1"/>
    <xf numFmtId="2" fontId="1" fillId="0" borderId="4" xfId="0" applyNumberFormat="1" applyFont="1" applyBorder="1"/>
    <xf numFmtId="2" fontId="1" fillId="4" borderId="5" xfId="0" applyNumberFormat="1" applyFont="1" applyFill="1" applyBorder="1"/>
    <xf numFmtId="0" fontId="6" fillId="0" borderId="1" xfId="0" applyFont="1" applyBorder="1"/>
    <xf numFmtId="0" fontId="5" fillId="0" borderId="2" xfId="0" applyFont="1" applyBorder="1"/>
    <xf numFmtId="0" fontId="6" fillId="0" borderId="4" xfId="0" applyFont="1" applyBorder="1"/>
    <xf numFmtId="0" fontId="5" fillId="0" borderId="0" xfId="0" applyFont="1"/>
    <xf numFmtId="0" fontId="5" fillId="2" borderId="0" xfId="0" applyFont="1" applyFill="1"/>
    <xf numFmtId="0" fontId="3" fillId="0" borderId="5" xfId="0" applyFont="1" applyBorder="1"/>
    <xf numFmtId="165" fontId="5" fillId="0" borderId="0" xfId="0" applyNumberFormat="1" applyFont="1"/>
    <xf numFmtId="0" fontId="5" fillId="0" borderId="4" xfId="0" applyFont="1" applyBorder="1"/>
    <xf numFmtId="0" fontId="1" fillId="0" borderId="8" xfId="0" applyFont="1" applyBorder="1"/>
    <xf numFmtId="0" fontId="6" fillId="2" borderId="9" xfId="0" applyFont="1" applyFill="1" applyBorder="1"/>
    <xf numFmtId="0" fontId="2" fillId="2" borderId="9" xfId="0" applyFont="1" applyFill="1" applyBorder="1"/>
    <xf numFmtId="0" fontId="1" fillId="3" borderId="0" xfId="0" applyFont="1" applyFill="1"/>
    <xf numFmtId="4" fontId="1" fillId="3" borderId="0" xfId="0" applyNumberFormat="1" applyFont="1" applyFill="1"/>
    <xf numFmtId="168" fontId="1" fillId="0" borderId="0" xfId="0" applyNumberFormat="1" applyFont="1"/>
    <xf numFmtId="0" fontId="2" fillId="0" borderId="2" xfId="0" applyFont="1" applyBorder="1"/>
    <xf numFmtId="0" fontId="8" fillId="0" borderId="3" xfId="0" applyFont="1" applyBorder="1"/>
    <xf numFmtId="166" fontId="1" fillId="3" borderId="0" xfId="0" applyNumberFormat="1" applyFont="1" applyFill="1"/>
    <xf numFmtId="0" fontId="1" fillId="5" borderId="5" xfId="0" applyFont="1" applyFill="1" applyBorder="1"/>
    <xf numFmtId="166" fontId="1" fillId="5" borderId="0" xfId="0" applyNumberFormat="1" applyFont="1" applyFill="1"/>
    <xf numFmtId="0" fontId="2" fillId="0" borderId="5" xfId="0" applyFont="1" applyBorder="1"/>
    <xf numFmtId="0" fontId="5" fillId="3" borderId="0" xfId="0" applyFont="1" applyFill="1"/>
    <xf numFmtId="0" fontId="1" fillId="3" borderId="2" xfId="0" applyFont="1" applyFill="1" applyBorder="1"/>
    <xf numFmtId="0" fontId="5" fillId="3" borderId="2" xfId="0" applyFont="1" applyFill="1" applyBorder="1"/>
    <xf numFmtId="166" fontId="5" fillId="3" borderId="0" xfId="0" applyNumberFormat="1" applyFont="1" applyFill="1"/>
    <xf numFmtId="4" fontId="5" fillId="3" borderId="0" xfId="0" applyNumberFormat="1" applyFont="1" applyFill="1"/>
    <xf numFmtId="0" fontId="1" fillId="2" borderId="2" xfId="0" applyFont="1" applyFill="1" applyBorder="1"/>
    <xf numFmtId="164" fontId="1" fillId="0" borderId="5" xfId="0" applyNumberFormat="1" applyFont="1" applyBorder="1"/>
    <xf numFmtId="0" fontId="2" fillId="0" borderId="6" xfId="0" applyFont="1" applyBorder="1"/>
    <xf numFmtId="168" fontId="1" fillId="4" borderId="7" xfId="0" applyNumberFormat="1" applyFont="1" applyFill="1" applyBorder="1"/>
    <xf numFmtId="49" fontId="2" fillId="0" borderId="0" xfId="0" applyNumberFormat="1" applyFont="1"/>
    <xf numFmtId="0" fontId="2" fillId="3" borderId="0" xfId="0" applyFont="1" applyFill="1"/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center"/>
    </xf>
    <xf numFmtId="2" fontId="5" fillId="4" borderId="0" xfId="0" applyNumberFormat="1" applyFont="1" applyFill="1"/>
    <xf numFmtId="2" fontId="5" fillId="0" borderId="0" xfId="0" applyNumberFormat="1" applyFont="1"/>
    <xf numFmtId="169" fontId="1" fillId="0" borderId="0" xfId="0" applyNumberFormat="1" applyFont="1"/>
    <xf numFmtId="170" fontId="1" fillId="0" borderId="9" xfId="0" applyNumberFormat="1" applyFont="1" applyBorder="1"/>
    <xf numFmtId="169" fontId="1" fillId="4" borderId="0" xfId="0" applyNumberFormat="1" applyFont="1" applyFill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142875</xdr:colOff>
          <xdr:row>5</xdr:row>
          <xdr:rowOff>161925</xdr:rowOff>
        </xdr:from>
        <xdr:to>
          <xdr:col>4</xdr:col>
          <xdr:colOff>762000</xdr:colOff>
          <xdr:row>9</xdr:row>
          <xdr:rowOff>95250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304800</xdr:colOff>
          <xdr:row>27</xdr:row>
          <xdr:rowOff>161925</xdr:rowOff>
        </xdr:from>
        <xdr:to>
          <xdr:col>9</xdr:col>
          <xdr:colOff>685800</xdr:colOff>
          <xdr:row>33</xdr:row>
          <xdr:rowOff>114300</xdr:rowOff>
        </xdr:to>
        <xdr:sp macro="" textlink="">
          <xdr:nvSpPr>
            <xdr:cNvPr id="2056" name="Object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08C24-F779-482C-96A0-B71CB1429666}">
  <sheetPr>
    <pageSetUpPr fitToPage="1"/>
  </sheetPr>
  <dimension ref="A1:N44"/>
  <sheetViews>
    <sheetView tabSelected="1" zoomScaleNormal="100" workbookViewId="0">
      <selection activeCell="E12" sqref="E12:E18"/>
    </sheetView>
  </sheetViews>
  <sheetFormatPr baseColWidth="10" defaultRowHeight="14.25"/>
  <cols>
    <col min="1" max="1" width="19.140625" style="1" customWidth="1"/>
    <col min="2" max="2" width="23.5703125" style="1" customWidth="1"/>
    <col min="3" max="3" width="17.140625" style="1" customWidth="1"/>
    <col min="4" max="4" width="27.7109375" style="1" customWidth="1"/>
    <col min="5" max="5" width="22.28515625" style="1" customWidth="1"/>
    <col min="6" max="6" width="22.7109375" style="1" customWidth="1"/>
    <col min="7" max="7" width="22.5703125" style="1" customWidth="1"/>
    <col min="8" max="8" width="14.85546875" style="1" customWidth="1"/>
    <col min="9" max="9" width="21.85546875" style="1" customWidth="1"/>
    <col min="10" max="10" width="17.5703125" style="1" customWidth="1"/>
    <col min="11" max="11" width="15.7109375" style="1" customWidth="1"/>
    <col min="12" max="12" width="16.140625" style="1" customWidth="1"/>
    <col min="13" max="13" width="22.85546875" style="1" customWidth="1"/>
    <col min="14" max="14" width="17.7109375" style="1" customWidth="1"/>
    <col min="15" max="15" width="17.42578125" style="1" customWidth="1"/>
    <col min="16" max="16" width="14.85546875" style="1" customWidth="1"/>
    <col min="17" max="16384" width="11.42578125" style="1"/>
  </cols>
  <sheetData>
    <row r="1" spans="1:14" ht="15">
      <c r="A1" s="28" t="s">
        <v>12</v>
      </c>
      <c r="B1" s="50">
        <v>25</v>
      </c>
      <c r="C1" s="29" t="s">
        <v>1</v>
      </c>
      <c r="D1" s="42" t="s">
        <v>30</v>
      </c>
      <c r="E1" s="43" t="s">
        <v>31</v>
      </c>
      <c r="F1" s="4"/>
      <c r="G1" s="4"/>
      <c r="H1" s="4"/>
      <c r="I1" s="4"/>
    </row>
    <row r="2" spans="1:14" ht="15">
      <c r="A2" s="30" t="s">
        <v>11</v>
      </c>
      <c r="B2" s="51">
        <v>5.0999999999999996</v>
      </c>
      <c r="C2" s="31" t="s">
        <v>10</v>
      </c>
      <c r="D2" s="46">
        <f>((B2/1000)/E2)*1000</f>
        <v>5.0999999999999996</v>
      </c>
      <c r="E2" s="45">
        <v>1</v>
      </c>
      <c r="F2" s="4"/>
      <c r="G2" s="5"/>
      <c r="H2" s="4"/>
      <c r="I2" s="4"/>
      <c r="L2" s="6"/>
    </row>
    <row r="3" spans="1:14" ht="15">
      <c r="A3" s="30" t="s">
        <v>9</v>
      </c>
      <c r="B3" s="52">
        <v>121.18300000000001</v>
      </c>
      <c r="C3" s="31" t="s">
        <v>8</v>
      </c>
      <c r="D3" s="31"/>
      <c r="E3" s="33"/>
      <c r="F3" s="4"/>
      <c r="G3" s="7"/>
      <c r="H3" s="4"/>
      <c r="I3" s="4"/>
      <c r="L3" s="8"/>
    </row>
    <row r="4" spans="1:14" ht="15">
      <c r="A4" s="30"/>
      <c r="B4" s="31"/>
      <c r="C4" s="31"/>
      <c r="D4" s="38" t="s">
        <v>43</v>
      </c>
      <c r="E4" s="37"/>
      <c r="F4" s="4"/>
      <c r="G4" s="4"/>
      <c r="H4" s="4"/>
      <c r="I4" s="9"/>
      <c r="N4" s="2"/>
    </row>
    <row r="5" spans="1:14" ht="15">
      <c r="A5" s="30" t="s">
        <v>18</v>
      </c>
      <c r="B5" s="31"/>
      <c r="C5" s="31"/>
      <c r="D5" s="32"/>
      <c r="E5" s="33"/>
      <c r="F5" s="4"/>
      <c r="G5" s="4"/>
      <c r="H5" s="4"/>
      <c r="I5" s="4"/>
    </row>
    <row r="6" spans="1:14" ht="15">
      <c r="A6" s="30" t="s">
        <v>7</v>
      </c>
      <c r="B6" s="34">
        <f>B2/B3</f>
        <v>4.2085110947905228E-2</v>
      </c>
      <c r="C6" s="31" t="s">
        <v>6</v>
      </c>
      <c r="D6" s="31"/>
      <c r="E6" s="33"/>
      <c r="F6" s="4"/>
      <c r="G6" s="10"/>
      <c r="H6" s="4"/>
      <c r="I6" s="4"/>
      <c r="L6" s="11"/>
    </row>
    <row r="7" spans="1:14" ht="15">
      <c r="A7" s="30" t="s">
        <v>13</v>
      </c>
      <c r="B7" s="34">
        <f>B6/B1</f>
        <v>1.683404437916209E-3</v>
      </c>
      <c r="C7" s="31" t="s">
        <v>5</v>
      </c>
      <c r="D7" s="31"/>
      <c r="E7" s="33"/>
      <c r="F7" s="4"/>
      <c r="G7" s="10"/>
      <c r="H7" s="4"/>
      <c r="I7" s="4"/>
      <c r="L7" s="11"/>
    </row>
    <row r="8" spans="1:14" ht="15">
      <c r="A8" s="30"/>
      <c r="B8" s="31"/>
      <c r="C8" s="31"/>
      <c r="D8" s="31"/>
      <c r="E8" s="33"/>
      <c r="F8" s="4"/>
      <c r="G8" s="4"/>
      <c r="H8" s="4"/>
      <c r="I8" s="4"/>
    </row>
    <row r="9" spans="1:14" ht="15">
      <c r="A9" s="30" t="s">
        <v>4</v>
      </c>
      <c r="B9" s="48">
        <v>10</v>
      </c>
      <c r="C9" s="31" t="s">
        <v>1</v>
      </c>
      <c r="D9" s="31"/>
      <c r="E9" s="33"/>
      <c r="F9" s="4"/>
    </row>
    <row r="10" spans="1:14" ht="15">
      <c r="A10" s="30"/>
      <c r="B10" s="31"/>
      <c r="C10" s="31"/>
      <c r="D10" s="31"/>
      <c r="E10" s="33"/>
      <c r="G10" s="2" t="s">
        <v>33</v>
      </c>
      <c r="H10" s="59" t="s">
        <v>34</v>
      </c>
      <c r="I10" s="58">
        <v>358</v>
      </c>
      <c r="J10" s="57" t="s">
        <v>35</v>
      </c>
    </row>
    <row r="11" spans="1:14" ht="15">
      <c r="A11" s="30" t="s">
        <v>17</v>
      </c>
      <c r="B11" s="31">
        <v>2</v>
      </c>
      <c r="C11" s="24" t="s">
        <v>3</v>
      </c>
      <c r="D11" s="31"/>
      <c r="E11" s="33"/>
    </row>
    <row r="12" spans="1:14" ht="15">
      <c r="A12" s="35"/>
      <c r="B12" s="31"/>
      <c r="C12" s="31"/>
      <c r="D12" s="31"/>
      <c r="E12" s="33"/>
      <c r="G12" s="2" t="s">
        <v>36</v>
      </c>
      <c r="H12" s="39" t="s">
        <v>41</v>
      </c>
    </row>
    <row r="13" spans="1:14" ht="15">
      <c r="A13" s="60" t="s">
        <v>19</v>
      </c>
      <c r="B13" s="24" t="s">
        <v>16</v>
      </c>
      <c r="C13" s="24" t="s">
        <v>14</v>
      </c>
      <c r="D13" s="24" t="s">
        <v>2</v>
      </c>
      <c r="E13" s="47"/>
      <c r="G13" s="1" t="s">
        <v>39</v>
      </c>
      <c r="H13" s="1">
        <f>H16</f>
        <v>625</v>
      </c>
      <c r="I13" s="1" t="s">
        <v>21</v>
      </c>
    </row>
    <row r="14" spans="1:14">
      <c r="A14" s="35">
        <v>5</v>
      </c>
      <c r="B14" s="34">
        <f>B11*C14</f>
        <v>2.5000000000000001E-5</v>
      </c>
      <c r="C14" s="63">
        <f>$H$37*A14</f>
        <v>1.2500000000000001E-5</v>
      </c>
      <c r="D14" s="61">
        <f>($B$9*B14)/$B$7</f>
        <v>0.14850857843137258</v>
      </c>
      <c r="E14" s="20"/>
    </row>
    <row r="15" spans="1:14">
      <c r="A15" s="35">
        <v>8</v>
      </c>
      <c r="B15" s="34">
        <f>$B$11*C15</f>
        <v>4.0000000000000003E-5</v>
      </c>
      <c r="C15" s="63">
        <f>$H$37*A15</f>
        <v>2.0000000000000002E-5</v>
      </c>
      <c r="D15" s="61">
        <f>($B$9*B15)/$B$7</f>
        <v>0.23761372549019613</v>
      </c>
      <c r="E15" s="20"/>
    </row>
    <row r="16" spans="1:14" ht="15">
      <c r="A16" s="35">
        <v>11</v>
      </c>
      <c r="B16" s="34">
        <f>$B$11*C16</f>
        <v>5.5000000000000002E-5</v>
      </c>
      <c r="C16" s="63">
        <f>$H$37*A16</f>
        <v>2.7500000000000001E-5</v>
      </c>
      <c r="D16" s="61">
        <f>($B$9*B16)/$B$7</f>
        <v>0.32671887254901971</v>
      </c>
      <c r="E16" s="20"/>
      <c r="F16" s="16"/>
      <c r="G16" s="42" t="s">
        <v>20</v>
      </c>
      <c r="H16" s="53">
        <v>625</v>
      </c>
      <c r="I16" s="14" t="s">
        <v>21</v>
      </c>
    </row>
    <row r="17" spans="1:10" ht="15">
      <c r="A17" s="35">
        <v>14</v>
      </c>
      <c r="B17" s="34">
        <f>$B$11*C17</f>
        <v>7.0000000000000007E-5</v>
      </c>
      <c r="C17" s="63">
        <f>$H$37*A17</f>
        <v>3.5000000000000004E-5</v>
      </c>
      <c r="D17" s="61">
        <f>($B$9*B17)/$B$7</f>
        <v>0.41582401960784326</v>
      </c>
      <c r="E17" s="20"/>
      <c r="F17" s="16"/>
      <c r="G17" s="2" t="s">
        <v>22</v>
      </c>
      <c r="H17" s="39">
        <v>150000</v>
      </c>
      <c r="I17" s="16" t="s">
        <v>23</v>
      </c>
    </row>
    <row r="18" spans="1:10" ht="15">
      <c r="A18" s="35">
        <v>0</v>
      </c>
      <c r="B18" s="34">
        <f>$B$11*C18</f>
        <v>0</v>
      </c>
      <c r="C18" s="11">
        <f>$H$37*A18</f>
        <v>0</v>
      </c>
      <c r="D18" s="61">
        <f>($B$9*B18)/$B$7</f>
        <v>0</v>
      </c>
      <c r="E18" s="16"/>
      <c r="F18" s="16"/>
      <c r="G18" s="2" t="s">
        <v>26</v>
      </c>
      <c r="H18" s="39">
        <v>0.3</v>
      </c>
      <c r="I18" s="54" t="s">
        <v>28</v>
      </c>
    </row>
    <row r="19" spans="1:10" ht="15">
      <c r="A19" s="35"/>
      <c r="B19" s="31"/>
      <c r="D19" s="31"/>
      <c r="E19" s="33"/>
      <c r="G19" s="15" t="s">
        <v>29</v>
      </c>
      <c r="H19" s="39">
        <v>1</v>
      </c>
      <c r="I19" s="54" t="s">
        <v>24</v>
      </c>
    </row>
    <row r="20" spans="1:10">
      <c r="A20" s="35" t="s">
        <v>0</v>
      </c>
      <c r="B20" s="31"/>
      <c r="D20" s="62">
        <f>SUM(D14:D18)</f>
        <v>1.1286651960784317</v>
      </c>
      <c r="E20" s="16"/>
      <c r="G20" s="17"/>
      <c r="I20" s="54"/>
    </row>
    <row r="21" spans="1:10" ht="15">
      <c r="A21" s="17"/>
      <c r="D21" s="2" t="str">
        <f>IF(D20&gt;=B1,"Warnung! Benötigtes Gesamtvolumen höher als Stockvolumen! Einwaage oder Zielvolumen korrigieren", "Gesamtvol. OK")</f>
        <v>Gesamtvol. OK</v>
      </c>
      <c r="E21" s="16"/>
      <c r="G21" s="15" t="s">
        <v>25</v>
      </c>
      <c r="H21" s="41">
        <f>H18/(H17*H19)</f>
        <v>1.9999999999999999E-6</v>
      </c>
      <c r="I21" s="54" t="s">
        <v>5</v>
      </c>
    </row>
    <row r="22" spans="1:10" ht="15">
      <c r="A22" s="17"/>
      <c r="E22" s="16"/>
      <c r="G22" s="15" t="s">
        <v>27</v>
      </c>
      <c r="H22" s="65">
        <v>2.5000000000000002E-6</v>
      </c>
      <c r="I22" s="54" t="s">
        <v>5</v>
      </c>
    </row>
    <row r="23" spans="1:10" ht="15">
      <c r="A23" s="21"/>
      <c r="B23" s="22"/>
      <c r="C23" s="22"/>
      <c r="D23" s="22"/>
      <c r="E23" s="36" t="s">
        <v>32</v>
      </c>
      <c r="G23" s="55"/>
      <c r="H23" s="56"/>
      <c r="I23" s="36"/>
    </row>
    <row r="24" spans="1:10" ht="15">
      <c r="A24" s="12"/>
      <c r="B24" s="42"/>
      <c r="C24" s="42"/>
      <c r="D24" s="42"/>
      <c r="E24" s="42"/>
      <c r="F24" s="12" t="s">
        <v>12</v>
      </c>
      <c r="G24" s="49">
        <v>10</v>
      </c>
      <c r="H24" s="13" t="s">
        <v>1</v>
      </c>
      <c r="I24" s="42" t="s">
        <v>30</v>
      </c>
      <c r="J24" s="43" t="s">
        <v>31</v>
      </c>
    </row>
    <row r="25" spans="1:10" ht="15">
      <c r="A25" s="15"/>
      <c r="B25" s="2"/>
      <c r="C25" s="2"/>
      <c r="D25" s="2"/>
      <c r="E25" s="2"/>
      <c r="F25" s="15" t="s">
        <v>11</v>
      </c>
      <c r="G25" s="44">
        <v>5.8</v>
      </c>
      <c r="H25" s="1" t="s">
        <v>10</v>
      </c>
      <c r="I25" s="46">
        <f>((G25/1000)/J25)*1000</f>
        <v>5.8</v>
      </c>
      <c r="J25" s="45">
        <v>1</v>
      </c>
    </row>
    <row r="26" spans="1:10" ht="15">
      <c r="A26" s="15"/>
      <c r="B26" s="2"/>
      <c r="C26" s="2"/>
      <c r="D26" s="2"/>
      <c r="E26" s="2"/>
      <c r="F26" s="15" t="s">
        <v>9</v>
      </c>
      <c r="G26" s="40">
        <v>364.19499999999999</v>
      </c>
      <c r="H26" s="1" t="s">
        <v>8</v>
      </c>
      <c r="J26" s="16"/>
    </row>
    <row r="27" spans="1:10" ht="15">
      <c r="A27" s="15"/>
      <c r="B27" s="2"/>
      <c r="C27" s="2"/>
      <c r="D27" s="2"/>
      <c r="E27" s="2"/>
      <c r="F27" s="17" t="s">
        <v>37</v>
      </c>
      <c r="G27" s="1">
        <v>1</v>
      </c>
      <c r="I27" s="38" t="s">
        <v>42</v>
      </c>
      <c r="J27" s="38"/>
    </row>
    <row r="28" spans="1:10" ht="15">
      <c r="A28" s="15"/>
      <c r="B28" s="2"/>
      <c r="C28" s="2"/>
      <c r="D28" s="2"/>
      <c r="E28" s="2"/>
      <c r="F28" s="30"/>
      <c r="G28" s="31"/>
      <c r="H28" s="31"/>
      <c r="J28" s="14"/>
    </row>
    <row r="29" spans="1:10" ht="15">
      <c r="A29" s="15"/>
      <c r="B29" s="2"/>
      <c r="C29" s="2"/>
      <c r="D29" s="2"/>
      <c r="E29" s="2"/>
      <c r="F29" s="30"/>
      <c r="G29" s="31"/>
      <c r="H29" s="31"/>
      <c r="I29" s="18"/>
      <c r="J29" s="16"/>
    </row>
    <row r="30" spans="1:10" ht="15">
      <c r="A30" s="15"/>
      <c r="B30" s="2"/>
      <c r="C30" s="2"/>
      <c r="D30" s="2"/>
      <c r="E30" s="2"/>
      <c r="F30" s="23" t="s">
        <v>7</v>
      </c>
      <c r="G30" s="18">
        <f>(G25*$G$27)/G26</f>
        <v>1.5925534397781407E-2</v>
      </c>
      <c r="H30" s="18" t="s">
        <v>6</v>
      </c>
      <c r="I30" s="18"/>
      <c r="J30" s="19"/>
    </row>
    <row r="31" spans="1:10" ht="15">
      <c r="A31" s="15"/>
      <c r="B31" s="2"/>
      <c r="C31" s="2"/>
      <c r="D31" s="2"/>
      <c r="E31" s="2"/>
      <c r="F31" s="23" t="s">
        <v>13</v>
      </c>
      <c r="G31" s="18">
        <f>G30/G24</f>
        <v>1.5925534397781406E-3</v>
      </c>
      <c r="H31" s="18" t="s">
        <v>5</v>
      </c>
      <c r="I31" s="18"/>
      <c r="J31" s="19"/>
    </row>
    <row r="32" spans="1:10" ht="15">
      <c r="A32" s="15"/>
      <c r="B32" s="2"/>
      <c r="C32" s="2"/>
      <c r="D32" s="2"/>
      <c r="E32" s="2"/>
      <c r="F32" s="15" t="s">
        <v>40</v>
      </c>
      <c r="G32" s="39">
        <v>25</v>
      </c>
      <c r="H32" s="1" t="s">
        <v>1</v>
      </c>
      <c r="I32" s="18"/>
      <c r="J32" s="16"/>
    </row>
    <row r="33" spans="1:10" ht="15">
      <c r="A33" s="15"/>
      <c r="B33" s="2"/>
      <c r="C33" s="2"/>
      <c r="D33" s="2"/>
      <c r="E33" s="2"/>
      <c r="F33" s="17"/>
      <c r="J33" s="16"/>
    </row>
    <row r="34" spans="1:10" ht="15">
      <c r="A34" s="15"/>
      <c r="B34" s="2"/>
      <c r="C34" s="2"/>
      <c r="D34" s="2"/>
      <c r="E34" s="2"/>
      <c r="F34" s="15" t="s">
        <v>17</v>
      </c>
      <c r="G34" s="1">
        <v>2</v>
      </c>
      <c r="H34" s="2" t="s">
        <v>3</v>
      </c>
      <c r="J34" s="16"/>
    </row>
    <row r="35" spans="1:10" ht="15">
      <c r="A35" s="15"/>
      <c r="B35" s="2"/>
      <c r="C35" s="2"/>
      <c r="D35" s="2"/>
      <c r="E35" s="2"/>
      <c r="F35" s="17"/>
      <c r="J35" s="16"/>
    </row>
    <row r="36" spans="1:10" ht="15">
      <c r="A36" s="15"/>
      <c r="B36" s="2"/>
      <c r="C36" s="2"/>
      <c r="D36" s="2"/>
      <c r="E36" s="2"/>
      <c r="F36" s="15"/>
      <c r="G36" s="24" t="s">
        <v>38</v>
      </c>
      <c r="H36" s="24" t="s">
        <v>14</v>
      </c>
      <c r="I36" s="24" t="s">
        <v>15</v>
      </c>
      <c r="J36" s="25" t="s">
        <v>2</v>
      </c>
    </row>
    <row r="37" spans="1:10" ht="15">
      <c r="A37" s="2"/>
      <c r="B37" s="2"/>
      <c r="C37" s="2"/>
      <c r="D37" s="2"/>
      <c r="E37" s="2"/>
      <c r="F37" s="26"/>
      <c r="G37" s="41">
        <f>$G$34*H37</f>
        <v>5.0000000000000004E-6</v>
      </c>
      <c r="H37" s="64">
        <f>H22</f>
        <v>2.5000000000000002E-6</v>
      </c>
      <c r="I37" s="11">
        <f>H37*1000</f>
        <v>2.5000000000000001E-3</v>
      </c>
      <c r="J37" s="27">
        <f>($G$32*G37)/$G$31</f>
        <v>7.8490301724137942E-2</v>
      </c>
    </row>
    <row r="38" spans="1:10" ht="15">
      <c r="A38" s="2"/>
      <c r="B38" s="2"/>
      <c r="C38" s="2"/>
      <c r="D38" s="2"/>
      <c r="E38" s="2"/>
      <c r="F38" s="26"/>
      <c r="G38" s="11"/>
      <c r="H38" s="11"/>
      <c r="J38" s="20"/>
    </row>
    <row r="39" spans="1:10" ht="15">
      <c r="A39" s="2"/>
      <c r="B39" s="2"/>
      <c r="C39" s="2"/>
      <c r="D39" s="2"/>
      <c r="E39" s="2"/>
      <c r="F39" s="26"/>
      <c r="G39" s="11"/>
      <c r="H39" s="11"/>
      <c r="J39" s="47" t="str">
        <f>IF(J37&gt;=G24,"Warnung! Gesamtvolumen höher als Stockvolumen! Einwaage oder Zielvolumen korrigieren", "Gesamtvol. OK")</f>
        <v>Gesamtvol. OK</v>
      </c>
    </row>
    <row r="40" spans="1:10">
      <c r="B40" s="11"/>
      <c r="C40" s="11"/>
      <c r="D40" s="11"/>
      <c r="E40" s="11"/>
      <c r="F40" s="17"/>
      <c r="J40" s="20"/>
    </row>
    <row r="41" spans="1:10">
      <c r="B41" s="11"/>
      <c r="C41" s="11"/>
      <c r="D41" s="11"/>
      <c r="E41" s="11"/>
      <c r="F41" s="21"/>
      <c r="G41" s="22"/>
      <c r="H41" s="22"/>
      <c r="I41" s="22"/>
      <c r="J41" s="36"/>
    </row>
    <row r="43" spans="1:10">
      <c r="E43" s="3"/>
    </row>
    <row r="44" spans="1:10">
      <c r="F44" s="3"/>
      <c r="G44" s="11"/>
      <c r="H44" s="11"/>
      <c r="J44" s="3"/>
    </row>
  </sheetData>
  <pageMargins left="0.7" right="0.7" top="0.75" bottom="0.75" header="0.3" footer="0.3"/>
  <pageSetup paperSize="9" scale="62" orientation="landscape" r:id="rId1"/>
  <drawing r:id="rId2"/>
  <legacyDrawing r:id="rId3"/>
  <oleObjects>
    <mc:AlternateContent xmlns:mc="http://schemas.openxmlformats.org/markup-compatibility/2006">
      <mc:Choice Requires="x14">
        <oleObject progId="ChemDraw.Document.6.0" shapeId="2054" r:id="rId4">
          <objectPr defaultSize="0" r:id="rId5">
            <anchor moveWithCells="1">
              <from>
                <xdr:col>4</xdr:col>
                <xdr:colOff>142875</xdr:colOff>
                <xdr:row>5</xdr:row>
                <xdr:rowOff>161925</xdr:rowOff>
              </from>
              <to>
                <xdr:col>4</xdr:col>
                <xdr:colOff>762000</xdr:colOff>
                <xdr:row>9</xdr:row>
                <xdr:rowOff>95250</xdr:rowOff>
              </to>
            </anchor>
          </objectPr>
        </oleObject>
      </mc:Choice>
      <mc:Fallback>
        <oleObject progId="ChemDraw.Document.6.0" shapeId="2054" r:id="rId4"/>
      </mc:Fallback>
    </mc:AlternateContent>
    <mc:AlternateContent xmlns:mc="http://schemas.openxmlformats.org/markup-compatibility/2006">
      <mc:Choice Requires="x14">
        <oleObject progId="ChemDraw.Document.6.0" shapeId="2056" r:id="rId6">
          <objectPr defaultSize="0" r:id="rId7">
            <anchor moveWithCells="1">
              <from>
                <xdr:col>8</xdr:col>
                <xdr:colOff>304800</xdr:colOff>
                <xdr:row>27</xdr:row>
                <xdr:rowOff>161925</xdr:rowOff>
              </from>
              <to>
                <xdr:col>9</xdr:col>
                <xdr:colOff>685800</xdr:colOff>
                <xdr:row>33</xdr:row>
                <xdr:rowOff>114300</xdr:rowOff>
              </to>
            </anchor>
          </objectPr>
        </oleObject>
      </mc:Choice>
      <mc:Fallback>
        <oleObject progId="ChemDraw.Document.6.0" shapeId="205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AEM-358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2023-08-20T18:16:33Z</dcterms:modified>
</cp:coreProperties>
</file>