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CA9F1490-4284-4F85-92B5-AF8D882E4119}" xr6:coauthVersionLast="47" xr6:coauthVersionMax="47" xr10:uidLastSave="{00000000-0000-0000-0000-000000000000}"/>
  <bookViews>
    <workbookView xWindow="28680" yWindow="285" windowWidth="25440" windowHeight="15390" xr2:uid="{00000000-000D-0000-FFFF-FFFF00000000}"/>
  </bookViews>
  <sheets>
    <sheet name="AB-48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B16" i="2"/>
  <c r="D16" i="2" s="1"/>
  <c r="B14" i="2"/>
  <c r="D14" i="2" s="1"/>
  <c r="B15" i="2"/>
  <c r="D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<sst xmlns="http://schemas.openxmlformats.org/spreadsheetml/2006/main" count="65" uniqueCount="44">
  <si>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</si>
  <si>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</si>
  <si>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</si>
  <si>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</si>
  <si>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</si>
  <si>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</si>
  <si>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</si>
  <si>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</si>
  <si>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</si>
  <si>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</si>
  <si>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</si>
  <si>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</si>
  <si>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</si>
  <si>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</si>
  <si>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</si>
  <si>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</si>
  <si>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</si>
  <si>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</si>
  <si>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</si>
  <si>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</si>
  <si>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</si>
  <si>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</si>
  <si>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</si>
  <si>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</si>
  <si>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</si>
  <si>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</si>
  <si>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</si>
  <si>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</si>
  <si>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</si>
  <si>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</si>
  <si>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</si>
  <si>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</si>
  <si>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</si>
  <si>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</si>
  <si>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-SF</t>
  </si>
  <si>
    <t>Lösungsmittel:</t>
  </si>
  <si>
    <t>Reinheit</t>
  </si>
  <si>
    <t>c Anion vor SF [mol/L]]</t>
  </si>
  <si>
    <t>Messwellenlänge:</t>
  </si>
  <si>
    <t>Zielvolumen Elektrophil</t>
  </si>
  <si>
    <t>AB-</t>
  </si>
  <si>
    <t>MeCN</t>
  </si>
  <si>
    <t>pNMe2-OMe</t>
  </si>
  <si>
    <t>3M-Py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</si>
</sst>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0.0"/>
    <numFmt numFmtId="167" formatCode="0.0000"/>
    <numFmt numFmtId="168" formatCode="0.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5</xdr:row>
          <xdr:rowOff>123825</xdr:rowOff>
        </xdr:from>
        <xdr:to>
          <xdr:col>4</xdr:col>
          <xdr:colOff>742950</xdr:colOff>
          <xdr:row>9</xdr:row>
          <xdr:rowOff>57150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1000125</xdr:colOff>
          <xdr:row>26</xdr:row>
          <xdr:rowOff>0</xdr:rowOff>
        </xdr:from>
        <xdr:to>
          <xdr:col>10</xdr:col>
          <xdr:colOff>0</xdr:colOff>
          <xdr:row>34</xdr:row>
          <xdr:rowOff>95250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Normal="100" workbookViewId="0">
      <selection activeCell="E14" sqref="E14"/>
    </sheetView>
  </sheetViews>
  <sheetFormatPr baseColWidth="10" defaultRowHeight="14.25"/>
  <cols>
    <col min="1" max="1" width="19.140625" style="1" customWidth="1"/>
    <col min="2" max="2" width="23.5703125" style="1" customWidth="1"/>
    <col min="3" max="3" width="17.140625" style="1" customWidth="1"/>
    <col min="4" max="4" width="21.28515625" style="1" customWidth="1"/>
    <col min="5" max="5" width="22.28515625" style="1" customWidth="1"/>
    <col min="6" max="6" width="22.7109375" style="1" customWidth="1"/>
    <col min="7" max="7" width="22.5703125" style="1" customWidth="1"/>
    <col min="8" max="8" width="14.85546875" style="1" customWidth="1"/>
    <col min="9" max="9" width="21.85546875" style="1" customWidth="1"/>
    <col min="10" max="10" width="17.5703125" style="1" customWidth="1"/>
    <col min="11" max="11" width="15.7109375" style="1" customWidth="1"/>
    <col min="12" max="12" width="16.140625" style="1" customWidth="1"/>
    <col min="13" max="13" width="22.85546875" style="1" customWidth="1"/>
    <col min="14" max="14" width="17.7109375" style="1" customWidth="1"/>
    <col min="15" max="15" width="17.42578125" style="1" customWidth="1"/>
    <col min="16" max="16" width="14.85546875" style="1" customWidth="1"/>
    <col min="17" max="16384" width="11.42578125" style="1"/>
  </cols>
  <sheetData>
    <row r="1" spans="1:14" ht="15">
      <c r="A1" s="28" t="s">
        <v>12</v>
      </c>
      <c r="B1" s="50">
        <v>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 ht="15">
      <c r="A2" s="30" t="s">
        <v>11</v>
      </c>
      <c r="B2" s="51">
        <v>31.2</v>
      </c>
      <c r="C2" s="31" t="s">
        <v>10</v>
      </c>
      <c r="D2" s="46">
        <f>((B2/1000)/E2)*1000</f>
        <v>31.2</v>
      </c>
      <c r="E2" s="45">
        <v>1</v>
      </c>
      <c r="F2" s="4"/>
      <c r="G2" s="5"/>
      <c r="H2" s="4"/>
      <c r="I2" s="4"/>
      <c r="L2" s="6"/>
    </row>
    <row r="3" spans="1:14" ht="15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 ht="15">
      <c r="A4" s="30"/>
      <c r="B4" s="31"/>
      <c r="C4" s="31"/>
      <c r="D4" s="38" t="s">
        <v>43</v>
      </c>
      <c r="E4" s="37"/>
      <c r="F4" s="4"/>
      <c r="G4" s="4"/>
      <c r="H4" s="4"/>
      <c r="I4" s="9"/>
      <c r="N4" s="2"/>
    </row>
    <row r="5" spans="1:14" ht="15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 ht="15">
      <c r="A6" s="30" t="s">
        <v>7</v>
      </c>
      <c r="B6" s="34">
        <f>B2/B3</f>
        <v>0.25746185521071435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 ht="15">
      <c r="A7" s="30" t="s">
        <v>13</v>
      </c>
      <c r="B7" s="34">
        <f>B6/B1</f>
        <v>5.1492371042142868E-2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 ht="15">
      <c r="A8" s="30"/>
      <c r="B8" s="31"/>
      <c r="C8" s="31"/>
      <c r="D8" s="31"/>
      <c r="E8" s="33"/>
      <c r="F8" s="4"/>
      <c r="G8" s="4"/>
      <c r="H8" s="4"/>
      <c r="I8" s="4"/>
    </row>
    <row r="9" spans="1:14" ht="15">
      <c r="A9" s="30" t="s">
        <v>4</v>
      </c>
      <c r="B9" s="48">
        <v>10</v>
      </c>
      <c r="C9" s="31" t="s">
        <v>1</v>
      </c>
      <c r="D9" s="31"/>
      <c r="E9" s="33"/>
      <c r="F9" s="4"/>
    </row>
    <row r="10" spans="1:14" ht="15">
      <c r="A10" s="30"/>
      <c r="B10" s="31"/>
      <c r="C10" s="31"/>
      <c r="D10" s="31"/>
      <c r="E10" s="33"/>
      <c r="G10" s="2" t="s">
        <v>33</v>
      </c>
      <c r="H10" s="60" t="s">
        <v>40</v>
      </c>
      <c r="I10" s="59">
        <v>48</v>
      </c>
      <c r="J10" s="58" t="s">
        <v>34</v>
      </c>
    </row>
    <row r="11" spans="1:14" ht="15">
      <c r="A11" s="30" t="s">
        <v>17</v>
      </c>
      <c r="B11" s="31">
        <v>2</v>
      </c>
      <c r="C11" s="24" t="s">
        <v>3</v>
      </c>
      <c r="D11" s="31"/>
      <c r="E11" s="33"/>
    </row>
    <row r="12" spans="1:14" ht="15">
      <c r="A12" s="35"/>
      <c r="B12" s="31"/>
      <c r="C12" s="31"/>
      <c r="D12" s="31"/>
      <c r="E12" s="33"/>
      <c r="G12" s="2" t="s">
        <v>35</v>
      </c>
      <c r="H12" s="39" t="s">
        <v>41</v>
      </c>
    </row>
    <row r="13" spans="1:14" ht="15">
      <c r="A13" s="61" t="s">
        <v>19</v>
      </c>
      <c r="B13" s="24" t="s">
        <v>16</v>
      </c>
      <c r="C13" s="24" t="s">
        <v>14</v>
      </c>
      <c r="D13" s="24" t="s">
        <v>2</v>
      </c>
      <c r="E13" s="47"/>
      <c r="G13" s="1" t="s">
        <v>38</v>
      </c>
      <c r="H13" s="1">
        <v>500</v>
      </c>
      <c r="I13" s="1" t="s">
        <v>21</v>
      </c>
    </row>
    <row r="14" spans="1:14">
      <c r="A14" s="35">
        <v>50</v>
      </c>
      <c r="B14" s="34">
        <f>B11*C14</f>
        <v>2E-3</v>
      </c>
      <c r="C14" s="11">
        <f>$H$37*A14</f>
        <v>1E-3</v>
      </c>
      <c r="D14" s="63">
        <f>($B$9*B14)/$B$7</f>
        <v>0.38840705128205133</v>
      </c>
      <c r="E14" s="20"/>
    </row>
    <row r="15" spans="1:14">
      <c r="A15" s="35">
        <v>100</v>
      </c>
      <c r="B15" s="34">
        <f>$B$11*C15</f>
        <v>4.0000000000000001E-3</v>
      </c>
      <c r="C15" s="11">
        <f>$H$37*A15</f>
        <v>2E-3</v>
      </c>
      <c r="D15" s="63">
        <f>($B$9*B15)/$B$7</f>
        <v>0.77681410256410266</v>
      </c>
      <c r="E15" s="20"/>
    </row>
    <row r="16" spans="1:14" ht="15">
      <c r="A16" s="35">
        <v>150</v>
      </c>
      <c r="B16" s="34">
        <f>$B$11*C16</f>
        <v>6.0000000000000001E-3</v>
      </c>
      <c r="C16" s="11">
        <f>$H$37*A16</f>
        <v>3.0000000000000001E-3</v>
      </c>
      <c r="D16" s="63">
        <f>($B$9*B16)/$B$7</f>
        <v>1.1652211538461539</v>
      </c>
      <c r="E16" s="20"/>
      <c r="F16" s="16"/>
      <c r="G16" s="42" t="s">
        <v>20</v>
      </c>
      <c r="H16" s="53">
        <v>490</v>
      </c>
      <c r="I16" s="14" t="s">
        <v>21</v>
      </c>
    </row>
    <row r="17" spans="1:10" ht="15">
      <c r="A17" s="35">
        <v>200</v>
      </c>
      <c r="B17" s="34">
        <f>$B$11*C17</f>
        <v>8.0000000000000002E-3</v>
      </c>
      <c r="C17" s="11">
        <f>$H$37*A17</f>
        <v>4.0000000000000001E-3</v>
      </c>
      <c r="D17" s="63">
        <f>($B$9*B17)/$B$7</f>
        <v>1.5536282051282053</v>
      </c>
      <c r="E17" s="20"/>
      <c r="F17" s="16"/>
      <c r="G17" s="2" t="s">
        <v>22</v>
      </c>
      <c r="H17" s="39">
        <v>41700</v>
      </c>
      <c r="I17" s="16" t="s">
        <v>23</v>
      </c>
    </row>
    <row r="18" spans="1:10" ht="15">
      <c r="A18" s="35">
        <v>0</v>
      </c>
      <c r="B18" s="34">
        <f>$B$11*C18</f>
        <v>0</v>
      </c>
      <c r="C18" s="11">
        <f>$H$37*A18</f>
        <v>0</v>
      </c>
      <c r="D18" s="63">
        <f>($B$9*B18)/$B$7</f>
        <v>0</v>
      </c>
      <c r="E18" s="16"/>
      <c r="F18" s="16"/>
      <c r="G18" s="2" t="s">
        <v>26</v>
      </c>
      <c r="H18" s="39">
        <v>0.8</v>
      </c>
      <c r="I18" s="54" t="s">
        <v>28</v>
      </c>
    </row>
    <row r="19" spans="1:10" ht="15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4">
        <f>SUM(D14:D18)</f>
        <v>3.8840705128205131</v>
      </c>
      <c r="E20" s="16"/>
      <c r="G20" s="17"/>
      <c r="I20" s="54"/>
    </row>
    <row r="21" spans="1:10" ht="15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1.918465227817746E-5</v>
      </c>
      <c r="I21" s="54" t="s">
        <v>5</v>
      </c>
    </row>
    <row r="22" spans="1:10" ht="15">
      <c r="A22" s="17"/>
      <c r="E22" s="16"/>
      <c r="G22" s="15" t="s">
        <v>27</v>
      </c>
      <c r="H22" s="55">
        <v>2.0000000000000002E-5</v>
      </c>
      <c r="I22" s="54" t="s">
        <v>5</v>
      </c>
    </row>
    <row r="23" spans="1:10" ht="15">
      <c r="A23" s="21"/>
      <c r="B23" s="22"/>
      <c r="C23" s="22"/>
      <c r="D23" s="22"/>
      <c r="E23" s="36" t="s">
        <v>32</v>
      </c>
      <c r="G23" s="56"/>
      <c r="H23" s="57"/>
      <c r="I23" s="36"/>
    </row>
    <row r="24" spans="1:10" ht="15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 ht="15">
      <c r="A25" s="15"/>
      <c r="B25" s="2"/>
      <c r="C25" s="2"/>
      <c r="D25" s="2"/>
      <c r="E25" s="2"/>
      <c r="F25" s="15" t="s">
        <v>11</v>
      </c>
      <c r="G25" s="44">
        <v>4</v>
      </c>
      <c r="H25" s="1" t="s">
        <v>10</v>
      </c>
      <c r="I25" s="46">
        <f>((G25/1000)/J25)*1000</f>
        <v>4</v>
      </c>
      <c r="J25" s="45">
        <v>1</v>
      </c>
    </row>
    <row r="26" spans="1:10" ht="15">
      <c r="A26" s="15"/>
      <c r="B26" s="2"/>
      <c r="C26" s="2"/>
      <c r="D26" s="2"/>
      <c r="E26" s="2"/>
      <c r="F26" s="15" t="s">
        <v>9</v>
      </c>
      <c r="G26" s="40">
        <v>285.34300000000002</v>
      </c>
      <c r="H26" s="1" t="s">
        <v>8</v>
      </c>
      <c r="J26" s="16"/>
    </row>
    <row r="27" spans="1:10" ht="15">
      <c r="A27" s="15"/>
      <c r="B27" s="2"/>
      <c r="C27" s="2"/>
      <c r="D27" s="2"/>
      <c r="E27" s="2"/>
      <c r="F27" s="17" t="s">
        <v>36</v>
      </c>
      <c r="G27" s="1">
        <v>1</v>
      </c>
      <c r="I27" s="38" t="s">
        <v>42</v>
      </c>
      <c r="J27" s="38">
        <v>-17.18</v>
      </c>
    </row>
    <row r="28" spans="1:10" ht="15">
      <c r="A28" s="15"/>
      <c r="B28" s="2"/>
      <c r="C28" s="2"/>
      <c r="D28" s="2"/>
      <c r="E28" s="2"/>
      <c r="F28" s="30"/>
      <c r="G28" s="31"/>
      <c r="H28" s="31"/>
      <c r="J28" s="14"/>
    </row>
    <row r="29" spans="1:10" ht="15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 ht="15">
      <c r="A30" s="15"/>
      <c r="B30" s="2"/>
      <c r="C30" s="2"/>
      <c r="D30" s="2"/>
      <c r="E30" s="2"/>
      <c r="F30" s="23" t="s">
        <v>7</v>
      </c>
      <c r="G30" s="18">
        <f>(G25*$G$27)/G26</f>
        <v>1.4018216672565999E-2</v>
      </c>
      <c r="H30" s="18" t="s">
        <v>6</v>
      </c>
      <c r="I30" s="18"/>
      <c r="J30" s="19"/>
    </row>
    <row r="31" spans="1:10" ht="15">
      <c r="A31" s="15"/>
      <c r="B31" s="2"/>
      <c r="C31" s="2"/>
      <c r="D31" s="2"/>
      <c r="E31" s="2"/>
      <c r="F31" s="23" t="s">
        <v>13</v>
      </c>
      <c r="G31" s="18">
        <f>G30/G24</f>
        <v>1.4018216672565999E-3</v>
      </c>
      <c r="H31" s="18" t="s">
        <v>5</v>
      </c>
      <c r="I31" s="18"/>
      <c r="J31" s="19"/>
    </row>
    <row r="32" spans="1:10" ht="15">
      <c r="A32" s="15"/>
      <c r="B32" s="2"/>
      <c r="C32" s="2"/>
      <c r="D32" s="2"/>
      <c r="E32" s="2"/>
      <c r="F32" s="15" t="s">
        <v>39</v>
      </c>
      <c r="G32" s="39">
        <v>10</v>
      </c>
      <c r="H32" s="1" t="s">
        <v>1</v>
      </c>
      <c r="I32" s="18"/>
      <c r="J32" s="16"/>
    </row>
    <row r="33" spans="1:10" ht="15">
      <c r="A33" s="15"/>
      <c r="B33" s="2"/>
      <c r="C33" s="2"/>
      <c r="D33" s="2"/>
      <c r="E33" s="2"/>
      <c r="F33" s="17"/>
      <c r="J33" s="16"/>
    </row>
    <row r="34" spans="1:10" ht="15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 ht="15">
      <c r="A35" s="15"/>
      <c r="B35" s="2"/>
      <c r="C35" s="2"/>
      <c r="D35" s="2"/>
      <c r="E35" s="2"/>
      <c r="F35" s="17"/>
      <c r="J35" s="16"/>
    </row>
    <row r="36" spans="1:10" ht="15">
      <c r="A36" s="15"/>
      <c r="B36" s="2"/>
      <c r="C36" s="2"/>
      <c r="D36" s="2"/>
      <c r="E36" s="2"/>
      <c r="F36" s="15"/>
      <c r="G36" s="24" t="s">
        <v>37</v>
      </c>
      <c r="H36" s="24" t="s">
        <v>14</v>
      </c>
      <c r="I36" s="24" t="s">
        <v>15</v>
      </c>
      <c r="J36" s="25" t="s">
        <v>2</v>
      </c>
    </row>
    <row r="37" spans="1:10" ht="15">
      <c r="A37" s="2"/>
      <c r="B37" s="2"/>
      <c r="C37" s="2"/>
      <c r="D37" s="2"/>
      <c r="E37" s="2"/>
      <c r="F37" s="26"/>
      <c r="G37" s="41">
        <f>$G$34*H37</f>
        <v>4.0000000000000003E-5</v>
      </c>
      <c r="H37" s="62">
        <f>H22</f>
        <v>2.0000000000000002E-5</v>
      </c>
      <c r="I37" s="11">
        <f>H37*1000</f>
        <v>0.02</v>
      </c>
      <c r="J37" s="27">
        <f>($G$32*G37)/$G$31</f>
        <v>0.28534300000000001</v>
      </c>
    </row>
    <row r="38" spans="1:10" ht="15">
      <c r="A38" s="2"/>
      <c r="B38" s="2"/>
      <c r="C38" s="2"/>
      <c r="D38" s="2"/>
      <c r="E38" s="2"/>
      <c r="F38" s="26"/>
      <c r="G38" s="11"/>
      <c r="H38" s="11"/>
      <c r="J38" s="20"/>
    </row>
    <row r="39" spans="1:10" ht="15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59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4</xdr:col>
                <xdr:colOff>123825</xdr:colOff>
                <xdr:row>5</xdr:row>
                <xdr:rowOff>123825</xdr:rowOff>
              </from>
              <to>
                <xdr:col>4</xdr:col>
                <xdr:colOff>742950</xdr:colOff>
                <xdr:row>9</xdr:row>
                <xdr:rowOff>57150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5" r:id="rId6">
          <objectPr defaultSize="0" r:id="rId7">
            <anchor moveWithCells="1">
              <from>
                <xdr:col>8</xdr:col>
                <xdr:colOff>1000125</xdr:colOff>
                <xdr:row>26</xdr:row>
                <xdr:rowOff>0</xdr:rowOff>
              </from>
              <to>
                <xdr:col>10</xdr:col>
                <xdr:colOff>0</xdr:colOff>
                <xdr:row>34</xdr:row>
                <xdr:rowOff>95250</xdr:rowOff>
              </to>
            </anchor>
          </objectPr>
        </oleObject>
      </mc:Choice>
      <mc:Fallback>
        <oleObject progId="ChemDraw.Document.6.0" shapeId="2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AB-48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2023-08-20T12:14:14Z</dcterms:modified>
</cp:coreProperties>
</file>